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BOG Summary" sheetId="1" r:id="rId1"/>
  </sheets>
  <externalReferences>
    <externalReference r:id="rId2"/>
    <externalReference r:id="rId3"/>
  </externalReferences>
  <definedNames>
    <definedName name="__123Graph_APRCT" hidden="1">[2]A!$E$10:$E$19</definedName>
    <definedName name="__123Graph_XPRCT" hidden="1">[2]A!$B$10:$B$20</definedName>
    <definedName name="Budget_Year">[1]Start!$G$13</definedName>
    <definedName name="BUDRPT">[1]Start!$A$1</definedName>
    <definedName name="Current_Year">[1]Start!$D$13</definedName>
    <definedName name="Prior_Year">[1]Start!$A$13</definedName>
    <definedName name="Request_Year">[1]Start!$G$13</definedName>
    <definedName name="UNIVERSITY">[1]Start!$A$2</definedName>
  </definedNames>
  <calcPr calcId="125725"/>
</workbook>
</file>

<file path=xl/calcChain.xml><?xml version="1.0" encoding="utf-8"?>
<calcChain xmlns="http://schemas.openxmlformats.org/spreadsheetml/2006/main">
  <c r="E45" i="1"/>
  <c r="F45" s="1"/>
  <c r="C45"/>
  <c r="D45" s="1"/>
  <c r="B45"/>
  <c r="F44"/>
  <c r="E44"/>
  <c r="C44"/>
  <c r="B44"/>
  <c r="D44" s="1"/>
  <c r="E43"/>
  <c r="F43" s="1"/>
  <c r="C43"/>
  <c r="D43" s="1"/>
  <c r="B43"/>
  <c r="F42"/>
  <c r="E42"/>
  <c r="C42"/>
  <c r="B42"/>
  <c r="D42" s="1"/>
  <c r="E41"/>
  <c r="E46" s="1"/>
  <c r="F46" s="1"/>
  <c r="C41"/>
  <c r="C46" s="1"/>
  <c r="B41"/>
  <c r="B46" s="1"/>
  <c r="E40"/>
  <c r="C40"/>
  <c r="B40"/>
  <c r="E35"/>
  <c r="C35"/>
  <c r="F35" s="1"/>
  <c r="B35"/>
  <c r="D35" s="1"/>
  <c r="E34"/>
  <c r="C34"/>
  <c r="F34" s="1"/>
  <c r="B34"/>
  <c r="D34" s="1"/>
  <c r="E33"/>
  <c r="C33"/>
  <c r="F33" s="1"/>
  <c r="B33"/>
  <c r="D33" s="1"/>
  <c r="E32"/>
  <c r="E36" s="1"/>
  <c r="C32"/>
  <c r="F32" s="1"/>
  <c r="B32"/>
  <c r="B36" s="1"/>
  <c r="E31"/>
  <c r="C31"/>
  <c r="B31"/>
  <c r="E24"/>
  <c r="C24"/>
  <c r="F24" s="1"/>
  <c r="B24"/>
  <c r="D24" s="1"/>
  <c r="E22"/>
  <c r="C22"/>
  <c r="F22" s="1"/>
  <c r="B22"/>
  <c r="D22" s="1"/>
  <c r="F21"/>
  <c r="E21"/>
  <c r="C21"/>
  <c r="B21"/>
  <c r="D21" s="1"/>
  <c r="E20"/>
  <c r="E23" s="1"/>
  <c r="C20"/>
  <c r="C23" s="1"/>
  <c r="B20"/>
  <c r="D20" s="1"/>
  <c r="E18"/>
  <c r="C18"/>
  <c r="F18" s="1"/>
  <c r="B18"/>
  <c r="D18" s="1"/>
  <c r="F17"/>
  <c r="E17"/>
  <c r="E19" s="1"/>
  <c r="E25" s="1"/>
  <c r="C17"/>
  <c r="C19" s="1"/>
  <c r="B17"/>
  <c r="B19" s="1"/>
  <c r="E12"/>
  <c r="C12"/>
  <c r="F12" s="1"/>
  <c r="B12"/>
  <c r="D12" s="1"/>
  <c r="E11"/>
  <c r="C11"/>
  <c r="F11" s="1"/>
  <c r="B11"/>
  <c r="D11" s="1"/>
  <c r="F10"/>
  <c r="D10"/>
  <c r="F9"/>
  <c r="E9"/>
  <c r="C9"/>
  <c r="B9"/>
  <c r="D9" s="1"/>
  <c r="E8"/>
  <c r="C8"/>
  <c r="F8" s="1"/>
  <c r="B8"/>
  <c r="D8" s="1"/>
  <c r="F7"/>
  <c r="E7"/>
  <c r="E13" s="1"/>
  <c r="E27" s="1"/>
  <c r="C7"/>
  <c r="C13" s="1"/>
  <c r="B7"/>
  <c r="B13" s="1"/>
  <c r="E6"/>
  <c r="C6"/>
  <c r="B6"/>
  <c r="A2"/>
  <c r="F13" l="1"/>
  <c r="D19"/>
  <c r="D13"/>
  <c r="C25"/>
  <c r="F25" s="1"/>
  <c r="F19"/>
  <c r="D46"/>
  <c r="D7"/>
  <c r="D17"/>
  <c r="B23"/>
  <c r="B25" s="1"/>
  <c r="C36"/>
  <c r="F36" s="1"/>
  <c r="F20"/>
  <c r="D32"/>
  <c r="D41"/>
  <c r="F41"/>
  <c r="D25" l="1"/>
  <c r="B27"/>
  <c r="D36"/>
  <c r="C27"/>
</calcChain>
</file>

<file path=xl/sharedStrings.xml><?xml version="1.0" encoding="utf-8"?>
<sst xmlns="http://schemas.openxmlformats.org/spreadsheetml/2006/main" count="45" uniqueCount="38">
  <si>
    <t>Board of Governors' Budget Request Summary</t>
  </si>
  <si>
    <t>Educational &amp; General Budget</t>
  </si>
  <si>
    <t>Percent</t>
  </si>
  <si>
    <t>Revenue/Sources</t>
  </si>
  <si>
    <t>Change</t>
  </si>
  <si>
    <t>Tuition</t>
  </si>
  <si>
    <t>Fees</t>
  </si>
  <si>
    <t>State Appropriation</t>
  </si>
  <si>
    <t>Transition Funds</t>
  </si>
  <si>
    <t>All Other Revenue</t>
  </si>
  <si>
    <t>Planned Use of Carryforward</t>
  </si>
  <si>
    <t>Total Revenue/Sources</t>
  </si>
  <si>
    <t>Expenditures and Transfers</t>
  </si>
  <si>
    <t>Compensation Summary:</t>
  </si>
  <si>
    <t>Salaries &amp; Wages</t>
  </si>
  <si>
    <t>Benefits</t>
  </si>
  <si>
    <t>Subtotal, Compensation</t>
  </si>
  <si>
    <t>Student Financial Aid</t>
  </si>
  <si>
    <t>Utilities</t>
  </si>
  <si>
    <t>Other Services &amp; Supplies</t>
  </si>
  <si>
    <t>Subtotal, All Services and Supplies</t>
  </si>
  <si>
    <t>Capital Expenditures &amp; Transfers</t>
  </si>
  <si>
    <t>Total Expenditures and Transfers</t>
  </si>
  <si>
    <t>Revenue/Sources less Expenditures/Transfers</t>
  </si>
  <si>
    <t>Annualized FTE Enrollment</t>
  </si>
  <si>
    <t>change</t>
  </si>
  <si>
    <t>In-State Undergraduate</t>
  </si>
  <si>
    <t>Out-of-State Undergraduate</t>
  </si>
  <si>
    <t>In-State Graduate</t>
  </si>
  <si>
    <t>Out-of-State Graduate</t>
  </si>
  <si>
    <t>Total FTE Enrollment</t>
  </si>
  <si>
    <t xml:space="preserve">E&amp;G FTE Employees  </t>
  </si>
  <si>
    <t>Faculty</t>
  </si>
  <si>
    <t>AFSCME</t>
  </si>
  <si>
    <t>Nonrepresented</t>
  </si>
  <si>
    <t>SCUPA</t>
  </si>
  <si>
    <t>All Other</t>
  </si>
  <si>
    <t>Total Budgeted FTE Employees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</si>
</sst>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#,##0_);_(\(#,##0\);_(&quot;0&quot;_);_(@_)"/>
    <numFmt numFmtId="166" formatCode="#,##0.0000_);[Red]\(#,##0.00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G Omega"/>
      <family val="2"/>
    </font>
    <font>
      <sz val="1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Franklin Gothic Book"/>
      <family val="2"/>
    </font>
    <font>
      <sz val="10"/>
      <color indexed="8"/>
      <name val="Franklin Gothic Book"/>
      <family val="2"/>
    </font>
    <font>
      <sz val="10"/>
      <color theme="1"/>
      <name val="Century Gothic"/>
      <family val="2"/>
    </font>
    <font>
      <sz val="12"/>
      <name val="Arial MT"/>
    </font>
    <font>
      <sz val="18"/>
      <name val="CG Omeg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7" fillId="0" borderId="0" applyNumberFormat="0" applyFont="0" applyBorder="0" applyAlignment="0">
      <alignment horizontal="centerContinuous"/>
    </xf>
    <xf numFmtId="0" fontId="9" fillId="0" borderId="0"/>
    <xf numFmtId="0" fontId="9" fillId="0" borderId="0"/>
    <xf numFmtId="37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3" fillId="0" borderId="0"/>
    <xf numFmtId="0" fontId="10" fillId="0" borderId="0"/>
    <xf numFmtId="0" fontId="10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38" fontId="3" fillId="0" borderId="0" xfId="4" applyFont="1" applyProtection="1"/>
    <xf numFmtId="38" fontId="4" fillId="0" borderId="0" xfId="4" applyFont="1" applyProtection="1"/>
    <xf numFmtId="38" fontId="5" fillId="0" borderId="0" xfId="4" applyFont="1" applyProtection="1">
      <protection locked="0"/>
    </xf>
    <xf numFmtId="38" fontId="6" fillId="0" borderId="0" xfId="4" applyFont="1" applyProtection="1"/>
    <xf numFmtId="38" fontId="6" fillId="0" borderId="1" xfId="4" applyFont="1" applyBorder="1" applyProtection="1"/>
    <xf numFmtId="38" fontId="4" fillId="0" borderId="2" xfId="4" applyFont="1" applyBorder="1" applyProtection="1"/>
    <xf numFmtId="38" fontId="7" fillId="0" borderId="2" xfId="4" applyFont="1" applyBorder="1" applyAlignment="1" applyProtection="1">
      <alignment horizontal="center"/>
    </xf>
    <xf numFmtId="38" fontId="7" fillId="0" borderId="3" xfId="4" applyFont="1" applyBorder="1" applyAlignment="1" applyProtection="1">
      <alignment horizontal="center"/>
    </xf>
    <xf numFmtId="38" fontId="7" fillId="0" borderId="4" xfId="4" quotePrefix="1" applyFont="1" applyBorder="1" applyAlignment="1" applyProtection="1">
      <alignment horizontal="left"/>
    </xf>
    <xf numFmtId="38" fontId="7" fillId="0" borderId="5" xfId="4" quotePrefix="1" applyFont="1" applyBorder="1" applyAlignment="1" applyProtection="1">
      <alignment horizontal="center"/>
    </xf>
    <xf numFmtId="38" fontId="7" fillId="0" borderId="5" xfId="4" applyFont="1" applyBorder="1" applyAlignment="1" applyProtection="1">
      <alignment horizontal="center"/>
    </xf>
    <xf numFmtId="38" fontId="7" fillId="0" borderId="6" xfId="4" applyFont="1" applyBorder="1" applyAlignment="1" applyProtection="1">
      <alignment horizontal="center"/>
    </xf>
    <xf numFmtId="38" fontId="4" fillId="0" borderId="7" xfId="4" applyFont="1" applyBorder="1" applyProtection="1"/>
    <xf numFmtId="5" fontId="4" fillId="2" borderId="0" xfId="4" applyNumberFormat="1" applyFont="1" applyFill="1" applyBorder="1" applyAlignment="1" applyProtection="1">
      <alignment horizontal="right"/>
    </xf>
    <xf numFmtId="164" fontId="4" fillId="0" borderId="0" xfId="3" applyNumberFormat="1" applyFont="1" applyFill="1" applyBorder="1" applyAlignment="1" applyProtection="1">
      <alignment horizontal="right"/>
    </xf>
    <xf numFmtId="5" fontId="4" fillId="2" borderId="2" xfId="4" applyNumberFormat="1" applyFont="1" applyFill="1" applyBorder="1" applyAlignment="1" applyProtection="1">
      <alignment horizontal="right"/>
    </xf>
    <xf numFmtId="164" fontId="4" fillId="0" borderId="3" xfId="3" applyNumberFormat="1" applyFont="1" applyBorder="1" applyAlignment="1" applyProtection="1">
      <alignment horizontal="right"/>
    </xf>
    <xf numFmtId="165" fontId="4" fillId="2" borderId="0" xfId="4" applyNumberFormat="1" applyFont="1" applyFill="1" applyBorder="1" applyAlignment="1" applyProtection="1">
      <alignment horizontal="right"/>
    </xf>
    <xf numFmtId="164" fontId="4" fillId="0" borderId="8" xfId="3" applyNumberFormat="1" applyFont="1" applyBorder="1" applyAlignment="1" applyProtection="1">
      <alignment horizontal="right"/>
    </xf>
    <xf numFmtId="165" fontId="4" fillId="3" borderId="0" xfId="4" applyNumberFormat="1" applyFont="1" applyFill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38" fontId="4" fillId="0" borderId="7" xfId="4" quotePrefix="1" applyFont="1" applyBorder="1" applyAlignment="1" applyProtection="1">
      <alignment horizontal="left"/>
    </xf>
    <xf numFmtId="165" fontId="4" fillId="2" borderId="0" xfId="2" applyNumberFormat="1" applyFont="1" applyFill="1" applyBorder="1" applyProtection="1"/>
    <xf numFmtId="38" fontId="4" fillId="0" borderId="7" xfId="4" applyFont="1" applyBorder="1" applyAlignment="1" applyProtection="1">
      <alignment horizontal="left"/>
    </xf>
    <xf numFmtId="38" fontId="7" fillId="0" borderId="9" xfId="4" quotePrefix="1" applyFont="1" applyBorder="1" applyAlignment="1" applyProtection="1">
      <alignment horizontal="left"/>
    </xf>
    <xf numFmtId="5" fontId="4" fillId="0" borderId="10" xfId="4" applyNumberFormat="1" applyFont="1" applyBorder="1" applyProtection="1"/>
    <xf numFmtId="164" fontId="4" fillId="0" borderId="10" xfId="3" applyNumberFormat="1" applyFont="1" applyBorder="1" applyAlignment="1" applyProtection="1">
      <alignment horizontal="right"/>
    </xf>
    <xf numFmtId="164" fontId="4" fillId="0" borderId="11" xfId="3" applyNumberFormat="1" applyFont="1" applyBorder="1" applyAlignment="1" applyProtection="1">
      <alignment horizontal="right"/>
    </xf>
    <xf numFmtId="38" fontId="4" fillId="0" borderId="0" xfId="4" applyFont="1" applyBorder="1" applyProtection="1"/>
    <xf numFmtId="38" fontId="4" fillId="0" borderId="8" xfId="4" applyFont="1" applyBorder="1" applyProtection="1"/>
    <xf numFmtId="38" fontId="8" fillId="0" borderId="7" xfId="4" applyFont="1" applyBorder="1" applyAlignment="1" applyProtection="1">
      <alignment horizontal="left"/>
    </xf>
    <xf numFmtId="38" fontId="7" fillId="0" borderId="0" xfId="4" applyFont="1" applyBorder="1" applyAlignment="1" applyProtection="1">
      <alignment horizontal="center"/>
    </xf>
    <xf numFmtId="38" fontId="4" fillId="0" borderId="7" xfId="4" applyFont="1" applyBorder="1" applyAlignment="1" applyProtection="1">
      <alignment horizontal="left" indent="1"/>
    </xf>
    <xf numFmtId="5" fontId="4" fillId="2" borderId="0" xfId="4" applyNumberFormat="1" applyFont="1" applyFill="1" applyBorder="1" applyProtection="1"/>
    <xf numFmtId="6" fontId="4" fillId="2" borderId="0" xfId="4" applyNumberFormat="1" applyFont="1" applyFill="1" applyBorder="1" applyProtection="1"/>
    <xf numFmtId="166" fontId="5" fillId="0" borderId="0" xfId="4" applyNumberFormat="1" applyFont="1" applyProtection="1">
      <protection locked="0"/>
    </xf>
    <xf numFmtId="165" fontId="4" fillId="2" borderId="12" xfId="4" applyNumberFormat="1" applyFont="1" applyFill="1" applyBorder="1" applyProtection="1"/>
    <xf numFmtId="38" fontId="4" fillId="0" borderId="7" xfId="4" applyFont="1" applyBorder="1" applyAlignment="1" applyProtection="1">
      <alignment horizontal="right"/>
    </xf>
    <xf numFmtId="5" fontId="4" fillId="0" borderId="0" xfId="4" applyNumberFormat="1" applyFont="1" applyFill="1" applyBorder="1" applyProtection="1"/>
    <xf numFmtId="165" fontId="4" fillId="2" borderId="0" xfId="4" applyNumberFormat="1" applyFont="1" applyFill="1" applyBorder="1" applyProtection="1"/>
    <xf numFmtId="38" fontId="7" fillId="0" borderId="1" xfId="4" applyFont="1" applyBorder="1" applyProtection="1"/>
    <xf numFmtId="38" fontId="7" fillId="0" borderId="13" xfId="4" quotePrefix="1" applyFont="1" applyBorder="1" applyAlignment="1" applyProtection="1">
      <alignment horizontal="left" wrapText="1"/>
    </xf>
    <xf numFmtId="5" fontId="4" fillId="0" borderId="5" xfId="4" applyNumberFormat="1" applyFont="1" applyBorder="1" applyProtection="1"/>
    <xf numFmtId="5" fontId="4" fillId="0" borderId="11" xfId="4" applyNumberFormat="1" applyFont="1" applyBorder="1" applyProtection="1"/>
    <xf numFmtId="38" fontId="7" fillId="0" borderId="0" xfId="4" applyFont="1" applyProtection="1"/>
    <xf numFmtId="39" fontId="7" fillId="0" borderId="2" xfId="4" applyNumberFormat="1" applyFont="1" applyBorder="1" applyAlignment="1" applyProtection="1">
      <alignment horizontal="center"/>
    </xf>
    <xf numFmtId="38" fontId="4" fillId="0" borderId="4" xfId="4" applyFont="1" applyBorder="1" applyProtection="1"/>
    <xf numFmtId="39" fontId="4" fillId="2" borderId="0" xfId="4" applyNumberFormat="1" applyFont="1" applyFill="1" applyBorder="1" applyAlignment="1" applyProtection="1">
      <alignment horizontal="right"/>
    </xf>
    <xf numFmtId="164" fontId="4" fillId="0" borderId="0" xfId="3" applyNumberFormat="1" applyFont="1" applyBorder="1" applyAlignment="1" applyProtection="1">
      <alignment horizontal="right"/>
    </xf>
    <xf numFmtId="164" fontId="4" fillId="0" borderId="5" xfId="3" applyNumberFormat="1" applyFont="1" applyBorder="1" applyAlignment="1" applyProtection="1">
      <alignment horizontal="right"/>
    </xf>
    <xf numFmtId="164" fontId="4" fillId="0" borderId="6" xfId="3" applyNumberFormat="1" applyFont="1" applyBorder="1" applyAlignment="1" applyProtection="1">
      <alignment horizontal="right"/>
    </xf>
    <xf numFmtId="38" fontId="7" fillId="0" borderId="4" xfId="4" applyFont="1" applyBorder="1" applyProtection="1"/>
    <xf numFmtId="39" fontId="4" fillId="0" borderId="14" xfId="4" applyNumberFormat="1" applyFont="1" applyBorder="1" applyProtection="1"/>
    <xf numFmtId="39" fontId="4" fillId="0" borderId="0" xfId="4" applyNumberFormat="1" applyFont="1" applyProtection="1"/>
    <xf numFmtId="39" fontId="4" fillId="0" borderId="0" xfId="4" applyNumberFormat="1" applyFont="1" applyBorder="1" applyProtection="1"/>
    <xf numFmtId="39" fontId="4" fillId="0" borderId="2" xfId="4" applyNumberFormat="1" applyFont="1" applyBorder="1" applyProtection="1"/>
    <xf numFmtId="39" fontId="4" fillId="0" borderId="3" xfId="4" applyNumberFormat="1" applyFont="1" applyBorder="1" applyProtection="1"/>
    <xf numFmtId="39" fontId="4" fillId="2" borderId="0" xfId="4" applyNumberFormat="1" applyFont="1" applyFill="1" applyBorder="1" applyProtection="1"/>
    <xf numFmtId="39" fontId="4" fillId="0" borderId="8" xfId="1" applyNumberFormat="1" applyFont="1" applyBorder="1" applyProtection="1"/>
    <xf numFmtId="39" fontId="4" fillId="0" borderId="5" xfId="4" applyNumberFormat="1" applyFont="1" applyBorder="1" applyProtection="1"/>
    <xf numFmtId="39" fontId="4" fillId="0" borderId="6" xfId="1" applyNumberFormat="1" applyFont="1" applyBorder="1" applyProtection="1"/>
    <xf numFmtId="38" fontId="7" fillId="0" borderId="4" xfId="4" applyFont="1" applyBorder="1" applyAlignment="1" applyProtection="1">
      <alignment horizontal="left"/>
    </xf>
  </cellXfs>
  <cellStyles count="274">
    <cellStyle name="Comma" xfId="1" builtinId="3"/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 10" xfId="16"/>
    <cellStyle name="Comma 2 10 2" xfId="17"/>
    <cellStyle name="Comma 2 11" xfId="18"/>
    <cellStyle name="Comma 2 11 2" xfId="19"/>
    <cellStyle name="Comma 2 12" xfId="20"/>
    <cellStyle name="Comma 2 12 2" xfId="21"/>
    <cellStyle name="Comma 2 13" xfId="22"/>
    <cellStyle name="Comma 2 13 2" xfId="23"/>
    <cellStyle name="Comma 2 14" xfId="24"/>
    <cellStyle name="Comma 2 15" xfId="25"/>
    <cellStyle name="Comma 2 16" xfId="26"/>
    <cellStyle name="Comma 2 17" xfId="27"/>
    <cellStyle name="Comma 2 18" xfId="28"/>
    <cellStyle name="Comma 2 19" xfId="29"/>
    <cellStyle name="Comma 2 2" xfId="30"/>
    <cellStyle name="Comma 2 2 2" xfId="31"/>
    <cellStyle name="Comma 2 20" xfId="32"/>
    <cellStyle name="Comma 2 21" xfId="33"/>
    <cellStyle name="Comma 2 22" xfId="34"/>
    <cellStyle name="Comma 2 23" xfId="35"/>
    <cellStyle name="Comma 2 24" xfId="36"/>
    <cellStyle name="Comma 2 25" xfId="37"/>
    <cellStyle name="Comma 2 26" xfId="38"/>
    <cellStyle name="Comma 2 27" xfId="39"/>
    <cellStyle name="Comma 2 28" xfId="40"/>
    <cellStyle name="Comma 2 29" xfId="41"/>
    <cellStyle name="Comma 2 3" xfId="42"/>
    <cellStyle name="Comma 2 3 2" xfId="43"/>
    <cellStyle name="Comma 2 30" xfId="44"/>
    <cellStyle name="Comma 2 31" xfId="45"/>
    <cellStyle name="Comma 2 32" xfId="46"/>
    <cellStyle name="Comma 2 33" xfId="47"/>
    <cellStyle name="Comma 2 34" xfId="48"/>
    <cellStyle name="Comma 2 35" xfId="49"/>
    <cellStyle name="Comma 2 36" xfId="50"/>
    <cellStyle name="Comma 2 37" xfId="51"/>
    <cellStyle name="Comma 2 38" xfId="52"/>
    <cellStyle name="Comma 2 39" xfId="53"/>
    <cellStyle name="Comma 2 4" xfId="54"/>
    <cellStyle name="Comma 2 4 2" xfId="55"/>
    <cellStyle name="Comma 2 40" xfId="56"/>
    <cellStyle name="Comma 2 5" xfId="57"/>
    <cellStyle name="Comma 2 5 2" xfId="58"/>
    <cellStyle name="Comma 2 6" xfId="59"/>
    <cellStyle name="Comma 2 6 2" xfId="60"/>
    <cellStyle name="Comma 2 7" xfId="61"/>
    <cellStyle name="Comma 2 7 2" xfId="62"/>
    <cellStyle name="Comma 2 8" xfId="63"/>
    <cellStyle name="Comma 2 8 2" xfId="64"/>
    <cellStyle name="Comma 2 9" xfId="65"/>
    <cellStyle name="Comma 2 9 2" xfId="66"/>
    <cellStyle name="Comma 20" xfId="67"/>
    <cellStyle name="Comma 21" xfId="68"/>
    <cellStyle name="Comma 22" xfId="69"/>
    <cellStyle name="Comma 23" xfId="70"/>
    <cellStyle name="Comma 24" xfId="71"/>
    <cellStyle name="Comma 25" xfId="72"/>
    <cellStyle name="Comma 26" xfId="73"/>
    <cellStyle name="Comma 27" xfId="74"/>
    <cellStyle name="Comma 28" xfId="75"/>
    <cellStyle name="Comma 29" xfId="76"/>
    <cellStyle name="Comma 3" xfId="77"/>
    <cellStyle name="Comma 3 2" xfId="78"/>
    <cellStyle name="Comma 3 2 2" xfId="79"/>
    <cellStyle name="Comma 3 2 2 2" xfId="80"/>
    <cellStyle name="Comma 3 2 3" xfId="81"/>
    <cellStyle name="Comma 3 3" xfId="82"/>
    <cellStyle name="Comma 3 4" xfId="83"/>
    <cellStyle name="Comma 3 5" xfId="84"/>
    <cellStyle name="Comma 3 6" xfId="85"/>
    <cellStyle name="Comma 30" xfId="86"/>
    <cellStyle name="Comma 31" xfId="87"/>
    <cellStyle name="Comma 32" xfId="88"/>
    <cellStyle name="Comma 33" xfId="89"/>
    <cellStyle name="Comma 34" xfId="90"/>
    <cellStyle name="Comma 35" xfId="91"/>
    <cellStyle name="Comma 36" xfId="92"/>
    <cellStyle name="Comma 37" xfId="93"/>
    <cellStyle name="Comma 38" xfId="94"/>
    <cellStyle name="Comma 39" xfId="95"/>
    <cellStyle name="Comma 4" xfId="96"/>
    <cellStyle name="Comma 4 2" xfId="97"/>
    <cellStyle name="Comma 4 2 2" xfId="98"/>
    <cellStyle name="Comma 4 3" xfId="99"/>
    <cellStyle name="Comma 40" xfId="100"/>
    <cellStyle name="Comma 40 2" xfId="101"/>
    <cellStyle name="Comma 5" xfId="102"/>
    <cellStyle name="Comma 5 2" xfId="103"/>
    <cellStyle name="Comma 5 3" xfId="104"/>
    <cellStyle name="Comma 6" xfId="105"/>
    <cellStyle name="Comma 6 2" xfId="106"/>
    <cellStyle name="Comma 7" xfId="107"/>
    <cellStyle name="Comma 7 2" xfId="108"/>
    <cellStyle name="Comma 8" xfId="109"/>
    <cellStyle name="Comma 9" xfId="110"/>
    <cellStyle name="Currency" xfId="2" builtinId="4"/>
    <cellStyle name="Currency 2" xfId="111"/>
    <cellStyle name="Currency 2 10" xfId="112"/>
    <cellStyle name="Currency 2 11" xfId="113"/>
    <cellStyle name="Currency 2 12" xfId="114"/>
    <cellStyle name="Currency 2 13" xfId="115"/>
    <cellStyle name="Currency 2 2" xfId="116"/>
    <cellStyle name="Currency 2 2 2" xfId="117"/>
    <cellStyle name="Currency 2 2 2 2" xfId="118"/>
    <cellStyle name="Currency 2 2 3" xfId="119"/>
    <cellStyle name="Currency 2 2 4" xfId="120"/>
    <cellStyle name="Currency 2 3" xfId="121"/>
    <cellStyle name="Currency 2 4" xfId="122"/>
    <cellStyle name="Currency 2 5" xfId="123"/>
    <cellStyle name="Currency 2 6" xfId="124"/>
    <cellStyle name="Currency 2 7" xfId="125"/>
    <cellStyle name="Currency 2 8" xfId="126"/>
    <cellStyle name="Currency 2 9" xfId="127"/>
    <cellStyle name="Currency 3" xfId="128"/>
    <cellStyle name="Currency 3 2" xfId="129"/>
    <cellStyle name="Currency 3 2 2" xfId="130"/>
    <cellStyle name="Currency 3 2 3" xfId="131"/>
    <cellStyle name="Currency 3 3" xfId="132"/>
    <cellStyle name="Currency 3 4" xfId="133"/>
    <cellStyle name="Currency 3 5" xfId="134"/>
    <cellStyle name="Currency 3 6" xfId="135"/>
    <cellStyle name="Currency 4" xfId="136"/>
    <cellStyle name="Currency 5" xfId="137"/>
    <cellStyle name="My summary" xfId="138"/>
    <cellStyle name="Normal" xfId="0" builtinId="0"/>
    <cellStyle name="Normal 10" xfId="139"/>
    <cellStyle name="Normal 11" xfId="140"/>
    <cellStyle name="Normal 116" xfId="141"/>
    <cellStyle name="Normal 12" xfId="142"/>
    <cellStyle name="Normal 13" xfId="143"/>
    <cellStyle name="Normal 14" xfId="144"/>
    <cellStyle name="Normal 15" xfId="145"/>
    <cellStyle name="Normal 16" xfId="146"/>
    <cellStyle name="Normal 17" xfId="147"/>
    <cellStyle name="Normal 18" xfId="148"/>
    <cellStyle name="Normal 19" xfId="149"/>
    <cellStyle name="Normal 2" xfId="150"/>
    <cellStyle name="Normal 2 10" xfId="151"/>
    <cellStyle name="Normal 2 10 2" xfId="152"/>
    <cellStyle name="Normal 2 11" xfId="153"/>
    <cellStyle name="Normal 2 11 2" xfId="154"/>
    <cellStyle name="Normal 2 12" xfId="155"/>
    <cellStyle name="Normal 2 12 2" xfId="156"/>
    <cellStyle name="Normal 2 13" xfId="157"/>
    <cellStyle name="Normal 2 13 2" xfId="158"/>
    <cellStyle name="Normal 2 14" xfId="159"/>
    <cellStyle name="Normal 2 15" xfId="160"/>
    <cellStyle name="Normal 2 16" xfId="161"/>
    <cellStyle name="Normal 2 17" xfId="162"/>
    <cellStyle name="Normal 2 18" xfId="163"/>
    <cellStyle name="Normal 2 19" xfId="164"/>
    <cellStyle name="Normal 2 2" xfId="165"/>
    <cellStyle name="Normal 2 2 2" xfId="166"/>
    <cellStyle name="Normal 2 2 2 2" xfId="167"/>
    <cellStyle name="Normal 2 2 3" xfId="168"/>
    <cellStyle name="Normal 2 2 4" xfId="169"/>
    <cellStyle name="Normal 2 20" xfId="170"/>
    <cellStyle name="Normal 2 21" xfId="171"/>
    <cellStyle name="Normal 2 22" xfId="172"/>
    <cellStyle name="Normal 2 23" xfId="173"/>
    <cellStyle name="Normal 2 24" xfId="174"/>
    <cellStyle name="Normal 2 25" xfId="175"/>
    <cellStyle name="Normal 2 26" xfId="176"/>
    <cellStyle name="Normal 2 27" xfId="177"/>
    <cellStyle name="Normal 2 28" xfId="178"/>
    <cellStyle name="Normal 2 29" xfId="179"/>
    <cellStyle name="Normal 2 3" xfId="180"/>
    <cellStyle name="Normal 2 3 2" xfId="181"/>
    <cellStyle name="Normal 2 30" xfId="182"/>
    <cellStyle name="Normal 2 31" xfId="183"/>
    <cellStyle name="Normal 2 32" xfId="184"/>
    <cellStyle name="Normal 2 33" xfId="185"/>
    <cellStyle name="Normal 2 34" xfId="186"/>
    <cellStyle name="Normal 2 35" xfId="187"/>
    <cellStyle name="Normal 2 36" xfId="188"/>
    <cellStyle name="Normal 2 37" xfId="189"/>
    <cellStyle name="Normal 2 38" xfId="190"/>
    <cellStyle name="Normal 2 39" xfId="191"/>
    <cellStyle name="Normal 2 4" xfId="192"/>
    <cellStyle name="Normal 2 4 2" xfId="193"/>
    <cellStyle name="Normal 2 40" xfId="194"/>
    <cellStyle name="Normal 2 5" xfId="195"/>
    <cellStyle name="Normal 2 5 2" xfId="196"/>
    <cellStyle name="Normal 2 6" xfId="197"/>
    <cellStyle name="Normal 2 6 2" xfId="198"/>
    <cellStyle name="Normal 2 7" xfId="199"/>
    <cellStyle name="Normal 2 7 2" xfId="200"/>
    <cellStyle name="Normal 2 8" xfId="201"/>
    <cellStyle name="Normal 2 8 2" xfId="202"/>
    <cellStyle name="Normal 2 9" xfId="203"/>
    <cellStyle name="Normal 2 9 2" xfId="204"/>
    <cellStyle name="Normal 20" xfId="205"/>
    <cellStyle name="Normal 21" xfId="206"/>
    <cellStyle name="Normal 22" xfId="207"/>
    <cellStyle name="Normal 23" xfId="208"/>
    <cellStyle name="Normal 24" xfId="209"/>
    <cellStyle name="Normal 25" xfId="210"/>
    <cellStyle name="Normal 26" xfId="211"/>
    <cellStyle name="Normal 27" xfId="212"/>
    <cellStyle name="Normal 28" xfId="213"/>
    <cellStyle name="Normal 29" xfId="214"/>
    <cellStyle name="Normal 3" xfId="215"/>
    <cellStyle name="Normal 3 2" xfId="216"/>
    <cellStyle name="Normal 3 2 2" xfId="217"/>
    <cellStyle name="Normal 3 3" xfId="218"/>
    <cellStyle name="Normal 3 3 2" xfId="219"/>
    <cellStyle name="Normal 3 4" xfId="220"/>
    <cellStyle name="Normal 3 5" xfId="221"/>
    <cellStyle name="Normal 30" xfId="222"/>
    <cellStyle name="Normal 31" xfId="223"/>
    <cellStyle name="Normal 32" xfId="224"/>
    <cellStyle name="Normal 33" xfId="225"/>
    <cellStyle name="Normal 34" xfId="226"/>
    <cellStyle name="Normal 35" xfId="227"/>
    <cellStyle name="Normal 36" xfId="228"/>
    <cellStyle name="Normal 37" xfId="229"/>
    <cellStyle name="Normal 38" xfId="230"/>
    <cellStyle name="Normal 39" xfId="231"/>
    <cellStyle name="Normal 4" xfId="232"/>
    <cellStyle name="Normal 4 2" xfId="233"/>
    <cellStyle name="Normal 40" xfId="234"/>
    <cellStyle name="Normal 40 2" xfId="235"/>
    <cellStyle name="Normal 5" xfId="236"/>
    <cellStyle name="Normal 5 2" xfId="237"/>
    <cellStyle name="Normal 6" xfId="238"/>
    <cellStyle name="Normal 6 2" xfId="239"/>
    <cellStyle name="Normal 7" xfId="240"/>
    <cellStyle name="Normal 7 2" xfId="241"/>
    <cellStyle name="Normal 8" xfId="242"/>
    <cellStyle name="Normal 8 2" xfId="243"/>
    <cellStyle name="Normal 9" xfId="244"/>
    <cellStyle name="Normal 9 2" xfId="245"/>
    <cellStyle name="Normal_UNIVSUMM-02" xfId="4"/>
    <cellStyle name="Percent" xfId="3" builtinId="5"/>
    <cellStyle name="Percent 2" xfId="246"/>
    <cellStyle name="Percent 2 10" xfId="247"/>
    <cellStyle name="Percent 2 11" xfId="248"/>
    <cellStyle name="Percent 2 12" xfId="249"/>
    <cellStyle name="Percent 2 13" xfId="250"/>
    <cellStyle name="Percent 2 2" xfId="251"/>
    <cellStyle name="Percent 2 2 2" xfId="252"/>
    <cellStyle name="Percent 2 3" xfId="253"/>
    <cellStyle name="Percent 2 4" xfId="254"/>
    <cellStyle name="Percent 2 5" xfId="255"/>
    <cellStyle name="Percent 2 6" xfId="256"/>
    <cellStyle name="Percent 2 7" xfId="257"/>
    <cellStyle name="Percent 2 8" xfId="258"/>
    <cellStyle name="Percent 2 9" xfId="259"/>
    <cellStyle name="Percent 3" xfId="260"/>
    <cellStyle name="Percent 3 2" xfId="261"/>
    <cellStyle name="Percent 3 3" xfId="262"/>
    <cellStyle name="Percent 3 4" xfId="263"/>
    <cellStyle name="Percent 3 5" xfId="264"/>
    <cellStyle name="Percent 3 6" xfId="265"/>
    <cellStyle name="Percent 4" xfId="266"/>
    <cellStyle name="Percent 4 2" xfId="267"/>
    <cellStyle name="Percent 5" xfId="268"/>
    <cellStyle name="Percent 6" xfId="269"/>
    <cellStyle name="Percent 7" xfId="270"/>
    <cellStyle name="Percent 8" xfId="271"/>
    <cellStyle name="Percent 9" xfId="272"/>
    <cellStyle name="summary sheet" xfId="2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get%202016\BUDRPT%202016\Template%20BUDRPT%202016\to%20Ginger\2014.09.17%20EA-BUD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_A\FINMGMT.DAT\GENFUN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Assumptions"/>
      <sheetName val="Utilities "/>
      <sheetName val="Data"/>
      <sheetName val="Student Profile"/>
      <sheetName val="Work force"/>
      <sheetName val="Vacancies"/>
      <sheetName val="Separation Incentives"/>
      <sheetName val="Step Increase"/>
      <sheetName val="E&amp;G - General Fund"/>
      <sheetName val="E&amp;G - Designated"/>
      <sheetName val="E&amp;G Total"/>
      <sheetName val="Aux"/>
      <sheetName val="Re"/>
      <sheetName val="ALL"/>
      <sheetName val="Pricing Pilots"/>
      <sheetName val="Function"/>
      <sheetName val="BOG Summary"/>
      <sheetName val="BOG Summary (Revised)"/>
      <sheetName val="BOG Narrative"/>
      <sheetName val="Strategy"/>
      <sheetName val="pdesupplement"/>
      <sheetName val="Summary"/>
      <sheetName val="Edit Checks"/>
    </sheetNames>
    <sheetDataSet>
      <sheetData sheetId="0">
        <row r="1">
          <cell r="A1" t="str">
            <v>FY 2015/16 BUDGET REPORT (BUDRPT)</v>
          </cell>
        </row>
        <row r="2">
          <cell r="A2" t="str">
            <v>East Stroudsburg University of Pennsylvania</v>
          </cell>
        </row>
        <row r="13">
          <cell r="A13" t="str">
            <v>FY 2013/14</v>
          </cell>
          <cell r="D13" t="str">
            <v>FY 2014/15</v>
          </cell>
          <cell r="G13" t="str">
            <v>FY 2015/16</v>
          </cell>
        </row>
      </sheetData>
      <sheetData sheetId="1"/>
      <sheetData sheetId="2"/>
      <sheetData sheetId="3"/>
      <sheetData sheetId="4">
        <row r="28">
          <cell r="D28">
            <v>4278.8</v>
          </cell>
          <cell r="E28">
            <v>4418</v>
          </cell>
          <cell r="F28">
            <v>4418</v>
          </cell>
        </row>
        <row r="32">
          <cell r="D32">
            <v>1457.5</v>
          </cell>
          <cell r="E32">
            <v>1415</v>
          </cell>
          <cell r="F32">
            <v>1415</v>
          </cell>
        </row>
        <row r="35">
          <cell r="D35">
            <v>279.10000000000002</v>
          </cell>
          <cell r="E35">
            <v>276</v>
          </cell>
          <cell r="F35">
            <v>276</v>
          </cell>
        </row>
        <row r="38">
          <cell r="D38">
            <v>108</v>
          </cell>
          <cell r="E38">
            <v>113.25</v>
          </cell>
          <cell r="F38">
            <v>113.25</v>
          </cell>
        </row>
      </sheetData>
      <sheetData sheetId="5">
        <row r="10">
          <cell r="C10">
            <v>296.67</v>
          </cell>
          <cell r="D10">
            <v>293.67</v>
          </cell>
          <cell r="E10">
            <v>293.67</v>
          </cell>
        </row>
        <row r="13">
          <cell r="C13">
            <v>174.125</v>
          </cell>
          <cell r="D13">
            <v>187.57300000000001</v>
          </cell>
          <cell r="E13">
            <v>187.57300000000001</v>
          </cell>
        </row>
        <row r="16">
          <cell r="C16">
            <v>83.23</v>
          </cell>
          <cell r="D16">
            <v>97</v>
          </cell>
          <cell r="E16">
            <v>97</v>
          </cell>
        </row>
        <row r="19">
          <cell r="C19">
            <v>30.39</v>
          </cell>
          <cell r="D19">
            <v>34.65</v>
          </cell>
          <cell r="E19">
            <v>34.65</v>
          </cell>
        </row>
        <row r="22">
          <cell r="C22">
            <v>36.29</v>
          </cell>
          <cell r="D22">
            <v>37.549999999999997</v>
          </cell>
          <cell r="E22">
            <v>37.549999999999997</v>
          </cell>
        </row>
      </sheetData>
      <sheetData sheetId="6"/>
      <sheetData sheetId="7"/>
      <sheetData sheetId="8"/>
      <sheetData sheetId="9"/>
      <sheetData sheetId="10"/>
      <sheetData sheetId="11">
        <row r="166">
          <cell r="D166">
            <v>42884703</v>
          </cell>
          <cell r="G166">
            <v>42694216</v>
          </cell>
        </row>
        <row r="167">
          <cell r="D167">
            <v>352955</v>
          </cell>
          <cell r="G167">
            <v>334206</v>
          </cell>
        </row>
        <row r="168">
          <cell r="D168">
            <v>1487707</v>
          </cell>
          <cell r="G168">
            <v>1487707</v>
          </cell>
        </row>
        <row r="169">
          <cell r="D169">
            <v>1892393</v>
          </cell>
          <cell r="G169">
            <v>1892393</v>
          </cell>
        </row>
        <row r="170">
          <cell r="D170">
            <v>1168619</v>
          </cell>
          <cell r="G170">
            <v>1168619</v>
          </cell>
        </row>
        <row r="171">
          <cell r="D171">
            <v>896482</v>
          </cell>
          <cell r="G171">
            <v>908657</v>
          </cell>
        </row>
        <row r="172">
          <cell r="D172">
            <v>64749</v>
          </cell>
          <cell r="G172">
            <v>64183</v>
          </cell>
        </row>
        <row r="173">
          <cell r="D173">
            <v>138368</v>
          </cell>
          <cell r="G173">
            <v>138368</v>
          </cell>
        </row>
        <row r="174">
          <cell r="D174">
            <v>272520</v>
          </cell>
          <cell r="G174">
            <v>272520</v>
          </cell>
        </row>
        <row r="175">
          <cell r="D175">
            <v>237862</v>
          </cell>
          <cell r="G175">
            <v>237862</v>
          </cell>
        </row>
        <row r="176">
          <cell r="D176">
            <v>108514</v>
          </cell>
          <cell r="G176">
            <v>108514</v>
          </cell>
        </row>
        <row r="177">
          <cell r="D177">
            <v>3563535</v>
          </cell>
          <cell r="G177">
            <v>3603601</v>
          </cell>
        </row>
        <row r="178">
          <cell r="D178">
            <v>250000</v>
          </cell>
          <cell r="G178">
            <v>250000</v>
          </cell>
        </row>
        <row r="179">
          <cell r="D179">
            <v>420350</v>
          </cell>
          <cell r="G179">
            <v>420350</v>
          </cell>
        </row>
        <row r="180">
          <cell r="D180">
            <v>2661874</v>
          </cell>
          <cell r="G180">
            <v>3321271</v>
          </cell>
        </row>
        <row r="181">
          <cell r="D181">
            <v>214974</v>
          </cell>
          <cell r="G181">
            <v>260389</v>
          </cell>
        </row>
        <row r="182">
          <cell r="D182">
            <v>2785052</v>
          </cell>
          <cell r="G182">
            <v>2768789</v>
          </cell>
        </row>
        <row r="183">
          <cell r="D183">
            <v>78429</v>
          </cell>
          <cell r="G183">
            <v>79478</v>
          </cell>
        </row>
        <row r="184">
          <cell r="D184">
            <v>460688</v>
          </cell>
          <cell r="G184">
            <v>470008</v>
          </cell>
        </row>
        <row r="185">
          <cell r="D185">
            <v>6927595</v>
          </cell>
          <cell r="G185">
            <v>7432252</v>
          </cell>
        </row>
        <row r="186">
          <cell r="D186">
            <v>3886196</v>
          </cell>
          <cell r="G186">
            <v>4318320.21</v>
          </cell>
        </row>
        <row r="187">
          <cell r="D187">
            <v>913618</v>
          </cell>
          <cell r="G187">
            <v>913618</v>
          </cell>
        </row>
        <row r="188">
          <cell r="D188">
            <v>0</v>
          </cell>
          <cell r="G188">
            <v>0</v>
          </cell>
        </row>
        <row r="189">
          <cell r="D189">
            <v>71667183</v>
          </cell>
          <cell r="G189">
            <v>73145321.209999993</v>
          </cell>
        </row>
        <row r="191">
          <cell r="D191">
            <v>-1648331</v>
          </cell>
          <cell r="G191">
            <v>0</v>
          </cell>
        </row>
        <row r="194">
          <cell r="C194">
            <v>59970468</v>
          </cell>
          <cell r="D194">
            <v>61132641</v>
          </cell>
          <cell r="G194">
            <v>61132641</v>
          </cell>
        </row>
        <row r="195">
          <cell r="C195">
            <v>10641301</v>
          </cell>
          <cell r="D195">
            <v>11583563</v>
          </cell>
          <cell r="G195">
            <v>11723386</v>
          </cell>
        </row>
        <row r="196">
          <cell r="C196">
            <v>21160935</v>
          </cell>
          <cell r="D196">
            <v>21888788</v>
          </cell>
          <cell r="G196">
            <v>22607662</v>
          </cell>
        </row>
        <row r="198">
          <cell r="C198">
            <v>5660542</v>
          </cell>
          <cell r="D198">
            <v>3453476</v>
          </cell>
          <cell r="G198">
            <v>3451379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04">
          <cell r="C204">
            <v>47178627</v>
          </cell>
          <cell r="D204">
            <v>49504872</v>
          </cell>
          <cell r="G204">
            <v>49307245</v>
          </cell>
        </row>
        <row r="205">
          <cell r="C205">
            <v>8602225</v>
          </cell>
          <cell r="D205">
            <v>9895785</v>
          </cell>
          <cell r="G205">
            <v>10624400</v>
          </cell>
        </row>
        <row r="206">
          <cell r="C206">
            <v>10214847</v>
          </cell>
          <cell r="D206">
            <v>11352908</v>
          </cell>
          <cell r="G206">
            <v>12300058.210000001</v>
          </cell>
        </row>
        <row r="207">
          <cell r="C207">
            <v>710893</v>
          </cell>
          <cell r="D207">
            <v>913618</v>
          </cell>
          <cell r="G207">
            <v>913618</v>
          </cell>
        </row>
        <row r="213">
          <cell r="C213">
            <v>1577577</v>
          </cell>
          <cell r="D213">
            <v>1634874</v>
          </cell>
          <cell r="G213">
            <v>1693729.4640000002</v>
          </cell>
        </row>
        <row r="219">
          <cell r="C219">
            <v>2926982</v>
          </cell>
          <cell r="D219">
            <v>2221489</v>
          </cell>
          <cell r="G219">
            <v>2127714</v>
          </cell>
        </row>
        <row r="221">
          <cell r="C221">
            <v>19938116</v>
          </cell>
          <cell r="D221">
            <v>19033114</v>
          </cell>
          <cell r="G221">
            <v>18961512.464000002</v>
          </cell>
        </row>
        <row r="228">
          <cell r="C228">
            <v>485285</v>
          </cell>
          <cell r="D228">
            <v>100000</v>
          </cell>
          <cell r="G228">
            <v>100000</v>
          </cell>
        </row>
        <row r="235">
          <cell r="C235">
            <v>6954393</v>
          </cell>
          <cell r="D235">
            <v>8906502</v>
          </cell>
          <cell r="G235">
            <v>8793396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A"/>
      <sheetName val="B"/>
      <sheetName val="C"/>
      <sheetName val="D"/>
    </sheetNames>
    <sheetDataSet>
      <sheetData sheetId="0" refreshError="1"/>
      <sheetData sheetId="1">
        <row r="10">
          <cell r="B10" t="str">
            <v>83-84</v>
          </cell>
          <cell r="E10">
            <v>0.11524039544487548</v>
          </cell>
        </row>
        <row r="11">
          <cell r="B11" t="str">
            <v>84-85</v>
          </cell>
          <cell r="E11">
            <v>0.11521639878872583</v>
          </cell>
        </row>
        <row r="12">
          <cell r="B12" t="str">
            <v>85-86</v>
          </cell>
          <cell r="E12">
            <v>0.11326775721050365</v>
          </cell>
        </row>
        <row r="13">
          <cell r="B13" t="str">
            <v>86-87</v>
          </cell>
          <cell r="E13">
            <v>0.11416279309988638</v>
          </cell>
        </row>
        <row r="14">
          <cell r="B14" t="str">
            <v>87-88</v>
          </cell>
          <cell r="E14">
            <v>0.11206760886172651</v>
          </cell>
        </row>
        <row r="15">
          <cell r="B15" t="str">
            <v>88-89</v>
          </cell>
          <cell r="E15">
            <v>0.11567274384685505</v>
          </cell>
        </row>
        <row r="16">
          <cell r="B16" t="str">
            <v>89-90</v>
          </cell>
          <cell r="E16">
            <v>0.11590617597292724</v>
          </cell>
        </row>
        <row r="17">
          <cell r="B17" t="str">
            <v>90-91</v>
          </cell>
          <cell r="E17">
            <v>0.11236873037597617</v>
          </cell>
        </row>
        <row r="18">
          <cell r="B18" t="str">
            <v>91-92</v>
          </cell>
          <cell r="E18">
            <v>0.10785534600522077</v>
          </cell>
        </row>
        <row r="19">
          <cell r="B19" t="str">
            <v>92-93</v>
          </cell>
          <cell r="E19">
            <v>0.10058347894163765</v>
          </cell>
        </row>
        <row r="20">
          <cell r="B20" t="str">
            <v>93-94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G47"/>
  <sheetViews>
    <sheetView tabSelected="1" workbookViewId="0">
      <selection activeCell="H18" sqref="H18"/>
    </sheetView>
  </sheetViews>
  <sheetFormatPr defaultColWidth="12.5703125" defaultRowHeight="15.75"/>
  <cols>
    <col min="1" max="1" width="37.85546875" style="3" customWidth="1"/>
    <col min="2" max="2" width="18" style="3" bestFit="1" customWidth="1"/>
    <col min="3" max="3" width="19.28515625" style="3" bestFit="1" customWidth="1"/>
    <col min="4" max="4" width="10.28515625" style="3" bestFit="1" customWidth="1"/>
    <col min="5" max="5" width="19.28515625" style="3" bestFit="1" customWidth="1"/>
    <col min="6" max="6" width="10" style="3" bestFit="1" customWidth="1"/>
    <col min="7" max="16384" width="12.5703125" style="3"/>
  </cols>
  <sheetData>
    <row r="1" spans="1:6" ht="23.25">
      <c r="A1" s="1" t="s">
        <v>0</v>
      </c>
      <c r="B1" s="2"/>
      <c r="C1" s="2"/>
      <c r="D1" s="2"/>
      <c r="E1" s="2"/>
      <c r="F1" s="2"/>
    </row>
    <row r="2" spans="1:6" ht="16.5">
      <c r="A2" s="4" t="str">
        <f>UNIVERSITY</f>
        <v>East Stroudsburg University of Pennsylvania</v>
      </c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 ht="16.5">
      <c r="A5" s="5" t="s">
        <v>1</v>
      </c>
      <c r="B5" s="6"/>
      <c r="C5" s="6"/>
      <c r="D5" s="7" t="s">
        <v>2</v>
      </c>
      <c r="E5" s="6"/>
      <c r="F5" s="8" t="s">
        <v>2</v>
      </c>
    </row>
    <row r="6" spans="1:6">
      <c r="A6" s="9" t="s">
        <v>3</v>
      </c>
      <c r="B6" s="10" t="str">
        <f>Prior_Year</f>
        <v>FY 2013/14</v>
      </c>
      <c r="C6" s="10" t="str">
        <f>Current_Year</f>
        <v>FY 2014/15</v>
      </c>
      <c r="D6" s="11" t="s">
        <v>4</v>
      </c>
      <c r="E6" s="10" t="str">
        <f>Request_Year</f>
        <v>FY 2015/16</v>
      </c>
      <c r="F6" s="12" t="s">
        <v>4</v>
      </c>
    </row>
    <row r="7" spans="1:6">
      <c r="A7" s="13" t="s">
        <v>5</v>
      </c>
      <c r="B7" s="14">
        <f>'[1]E&amp;G Total'!C194</f>
        <v>59970468</v>
      </c>
      <c r="C7" s="14">
        <f>'[1]E&amp;G Total'!D194</f>
        <v>61132641</v>
      </c>
      <c r="D7" s="15">
        <f t="shared" ref="D7:D13" si="0">IF(B7&gt;0,(C7-B7)/B7,"n/a")</f>
        <v>1.937908838730423E-2</v>
      </c>
      <c r="E7" s="16">
        <f>'[1]E&amp;G Total'!G194</f>
        <v>61132641</v>
      </c>
      <c r="F7" s="17">
        <f t="shared" ref="F7:F13" si="1">IF($C7&gt;0,(E7-$C7)/$C7,"n/a")</f>
        <v>0</v>
      </c>
    </row>
    <row r="8" spans="1:6">
      <c r="A8" s="13" t="s">
        <v>6</v>
      </c>
      <c r="B8" s="18">
        <f>'[1]E&amp;G Total'!C195</f>
        <v>10641301</v>
      </c>
      <c r="C8" s="18">
        <f>'[1]E&amp;G Total'!D195</f>
        <v>11583563</v>
      </c>
      <c r="D8" s="15">
        <f t="shared" si="0"/>
        <v>8.8547631534903484E-2</v>
      </c>
      <c r="E8" s="18">
        <f>'[1]E&amp;G Total'!G195</f>
        <v>11723386</v>
      </c>
      <c r="F8" s="19">
        <f t="shared" si="1"/>
        <v>1.2070811027660487E-2</v>
      </c>
    </row>
    <row r="9" spans="1:6">
      <c r="A9" s="13" t="s">
        <v>7</v>
      </c>
      <c r="B9" s="18">
        <f>'[1]E&amp;G Total'!C196</f>
        <v>21160935</v>
      </c>
      <c r="C9" s="18">
        <f>'[1]E&amp;G Total'!D196</f>
        <v>21888788</v>
      </c>
      <c r="D9" s="15">
        <f t="shared" si="0"/>
        <v>3.4396069927911978E-2</v>
      </c>
      <c r="E9" s="18">
        <f>'[1]E&amp;G Total'!G196</f>
        <v>22607662</v>
      </c>
      <c r="F9" s="19">
        <f t="shared" si="1"/>
        <v>3.2842110764652661E-2</v>
      </c>
    </row>
    <row r="10" spans="1:6">
      <c r="A10" s="13" t="s">
        <v>8</v>
      </c>
      <c r="B10" s="18">
        <v>0</v>
      </c>
      <c r="C10" s="20"/>
      <c r="D10" s="21" t="str">
        <f t="shared" si="0"/>
        <v>n/a</v>
      </c>
      <c r="E10" s="18">
        <v>0</v>
      </c>
      <c r="F10" s="19" t="str">
        <f t="shared" si="1"/>
        <v>n/a</v>
      </c>
    </row>
    <row r="11" spans="1:6">
      <c r="A11" s="22" t="s">
        <v>9</v>
      </c>
      <c r="B11" s="23">
        <f>'[1]E&amp;G Total'!C198-B10</f>
        <v>5660542</v>
      </c>
      <c r="C11" s="23">
        <f>'[1]E&amp;G Total'!D198-C10</f>
        <v>3453476</v>
      </c>
      <c r="D11" s="15">
        <f t="shared" si="0"/>
        <v>-0.38990365233576574</v>
      </c>
      <c r="E11" s="23">
        <f>'[1]E&amp;G Total'!G198-E10</f>
        <v>3451379</v>
      </c>
      <c r="F11" s="19">
        <f t="shared" si="1"/>
        <v>-6.0721429655222735E-4</v>
      </c>
    </row>
    <row r="12" spans="1:6">
      <c r="A12" s="24" t="s">
        <v>10</v>
      </c>
      <c r="B12" s="18">
        <f>'[1]E&amp;G Total'!C199</f>
        <v>0</v>
      </c>
      <c r="C12" s="18">
        <f>'[1]E&amp;G Total'!D199</f>
        <v>0</v>
      </c>
      <c r="D12" s="21" t="str">
        <f t="shared" si="0"/>
        <v>n/a</v>
      </c>
      <c r="E12" s="18">
        <f>'[1]E&amp;G Total'!G199</f>
        <v>0</v>
      </c>
      <c r="F12" s="19" t="str">
        <f t="shared" si="1"/>
        <v>n/a</v>
      </c>
    </row>
    <row r="13" spans="1:6">
      <c r="A13" s="25" t="s">
        <v>11</v>
      </c>
      <c r="B13" s="26">
        <f>SUM(B7:B12)</f>
        <v>97433246</v>
      </c>
      <c r="C13" s="26">
        <f>SUM(C7:C12)</f>
        <v>98058468</v>
      </c>
      <c r="D13" s="27">
        <f t="shared" si="0"/>
        <v>6.4169267233486196E-3</v>
      </c>
      <c r="E13" s="26">
        <f>SUM(E7:E12)</f>
        <v>98915068</v>
      </c>
      <c r="F13" s="28">
        <f t="shared" si="1"/>
        <v>8.7356045578847914E-3</v>
      </c>
    </row>
    <row r="14" spans="1:6">
      <c r="A14" s="13"/>
      <c r="B14" s="29"/>
      <c r="C14" s="29"/>
      <c r="D14" s="29"/>
      <c r="E14" s="29"/>
      <c r="F14" s="30"/>
    </row>
    <row r="15" spans="1:6">
      <c r="A15" s="9" t="s">
        <v>12</v>
      </c>
      <c r="B15" s="11"/>
      <c r="C15" s="11"/>
      <c r="D15" s="11"/>
      <c r="E15" s="11"/>
      <c r="F15" s="12"/>
    </row>
    <row r="16" spans="1:6">
      <c r="A16" s="31" t="s">
        <v>13</v>
      </c>
      <c r="B16" s="32"/>
      <c r="C16" s="32"/>
      <c r="D16" s="32"/>
      <c r="E16" s="7"/>
      <c r="F16" s="8"/>
    </row>
    <row r="17" spans="1:7">
      <c r="A17" s="33" t="s">
        <v>14</v>
      </c>
      <c r="B17" s="34">
        <f>'[1]E&amp;G Total'!C204</f>
        <v>47178627</v>
      </c>
      <c r="C17" s="35">
        <f>ROUND('[1]E&amp;G Total'!D204+(IF('[1]E&amp;G Total'!D$191&lt;0,((SUM('[1]E&amp;G Total'!D$166:D$176)/'[1]E&amp;G Total'!D$189)*'[1]E&amp;G Total'!D$191),0)),0)</f>
        <v>48366270</v>
      </c>
      <c r="D17" s="15">
        <f t="shared" ref="D17:D25" si="2">IF(B17&gt;0,(C17-B17)/B17,"n/a")</f>
        <v>2.5173326896520326E-2</v>
      </c>
      <c r="E17" s="35">
        <f>ROUND('[1]E&amp;G Total'!G204+(IF('[1]E&amp;G Total'!G$191&lt;0,((SUM('[1]E&amp;G Total'!G$166:G$176)/'[1]E&amp;G Total'!G$189)*'[1]E&amp;G Total'!G$191),0)),0)</f>
        <v>49307245</v>
      </c>
      <c r="F17" s="19">
        <f t="shared" ref="F17:F25" si="3">IF($C17&gt;0,(E17-$C17)/$C17,"n/a")</f>
        <v>1.9455190569791718E-2</v>
      </c>
      <c r="G17" s="36"/>
    </row>
    <row r="18" spans="1:7">
      <c r="A18" s="33" t="s">
        <v>15</v>
      </c>
      <c r="B18" s="37">
        <f>'[1]E&amp;G Total'!C205+'[1]E&amp;G Total'!C206+'[1]E&amp;G Total'!C207</f>
        <v>19527965</v>
      </c>
      <c r="C18" s="37">
        <f>ROUND(('[1]E&amp;G Total'!D205+'[1]E&amp;G Total'!D206+'[1]E&amp;G Total'!D207)+(IF('[1]E&amp;G Total'!D$191&lt;0,((SUM('[1]E&amp;G Total'!D$177:D$188)/'[1]E&amp;G Total'!D$189)*'[1]E&amp;G Total'!D$191),0)),0)</f>
        <v>21652582</v>
      </c>
      <c r="D18" s="15">
        <f t="shared" si="2"/>
        <v>0.1087986894691792</v>
      </c>
      <c r="E18" s="37">
        <f>ROUND(('[1]E&amp;G Total'!G205+'[1]E&amp;G Total'!G206+'[1]E&amp;G Total'!G207)+(IF('[1]E&amp;G Total'!G$191&lt;0,((SUM('[1]E&amp;G Total'!G$177:G$188)/'[1]E&amp;G Total'!G$189)*'[1]E&amp;G Total'!G$191),0)),0)</f>
        <v>23838076</v>
      </c>
      <c r="F18" s="19">
        <f t="shared" si="3"/>
        <v>0.10093456752640401</v>
      </c>
      <c r="G18" s="36"/>
    </row>
    <row r="19" spans="1:7">
      <c r="A19" s="38" t="s">
        <v>16</v>
      </c>
      <c r="B19" s="39">
        <f>SUM(B17:B18)</f>
        <v>66706592</v>
      </c>
      <c r="C19" s="39">
        <f>SUM(C17:C18)</f>
        <v>70018852</v>
      </c>
      <c r="D19" s="15">
        <f t="shared" si="2"/>
        <v>4.9654163114793815E-2</v>
      </c>
      <c r="E19" s="39">
        <f>SUM(E17:E18)</f>
        <v>73145321</v>
      </c>
      <c r="F19" s="19">
        <f t="shared" si="3"/>
        <v>4.465181748481109E-2</v>
      </c>
      <c r="G19" s="36"/>
    </row>
    <row r="20" spans="1:7">
      <c r="A20" s="24" t="s">
        <v>17</v>
      </c>
      <c r="B20" s="40">
        <f>'[1]E&amp;G Total'!C219</f>
        <v>2926982</v>
      </c>
      <c r="C20" s="40">
        <f>'[1]E&amp;G Total'!D219</f>
        <v>2221489</v>
      </c>
      <c r="D20" s="15">
        <f t="shared" si="2"/>
        <v>-0.24103086387275358</v>
      </c>
      <c r="E20" s="40">
        <f>'[1]E&amp;G Total'!G219</f>
        <v>2127714</v>
      </c>
      <c r="F20" s="19">
        <f t="shared" si="3"/>
        <v>-4.2212678073130228E-2</v>
      </c>
      <c r="G20" s="36"/>
    </row>
    <row r="21" spans="1:7">
      <c r="A21" s="13" t="s">
        <v>18</v>
      </c>
      <c r="B21" s="40">
        <f>+'[1]E&amp;G Total'!C213</f>
        <v>1577577</v>
      </c>
      <c r="C21" s="40">
        <f>+'[1]E&amp;G Total'!D213</f>
        <v>1634874</v>
      </c>
      <c r="D21" s="15">
        <f t="shared" si="2"/>
        <v>3.6319621799760012E-2</v>
      </c>
      <c r="E21" s="40">
        <f>+'[1]E&amp;G Total'!G213</f>
        <v>1693729.4640000002</v>
      </c>
      <c r="F21" s="19">
        <f t="shared" si="3"/>
        <v>3.6000000000000094E-2</v>
      </c>
      <c r="G21" s="36"/>
    </row>
    <row r="22" spans="1:7">
      <c r="A22" s="13" t="s">
        <v>19</v>
      </c>
      <c r="B22" s="37">
        <f>SUM('[1]E&amp;G Total'!C221-'[1]E&amp;G Total'!C213-'[1]E&amp;G Total'!C219)</f>
        <v>15433557</v>
      </c>
      <c r="C22" s="37">
        <f>SUM('[1]E&amp;G Total'!D221-'[1]E&amp;G Total'!D213-'[1]E&amp;G Total'!D219)</f>
        <v>15176751</v>
      </c>
      <c r="D22" s="15">
        <f t="shared" si="2"/>
        <v>-1.6639456477855363E-2</v>
      </c>
      <c r="E22" s="37">
        <f>SUM('[1]E&amp;G Total'!G221-'[1]E&amp;G Total'!G213-'[1]E&amp;G Total'!G219)</f>
        <v>15140069</v>
      </c>
      <c r="F22" s="19">
        <f t="shared" si="3"/>
        <v>-2.4169863497134529E-3</v>
      </c>
      <c r="G22" s="36"/>
    </row>
    <row r="23" spans="1:7">
      <c r="A23" s="38" t="s">
        <v>20</v>
      </c>
      <c r="B23" s="39">
        <f>SUM(B20:B22)</f>
        <v>19938116</v>
      </c>
      <c r="C23" s="39">
        <f>SUM(C20:C22)</f>
        <v>19033114</v>
      </c>
      <c r="D23" s="15"/>
      <c r="E23" s="39">
        <f>SUM(E20:E22)</f>
        <v>18961512.464000002</v>
      </c>
      <c r="F23" s="19"/>
      <c r="G23" s="36"/>
    </row>
    <row r="24" spans="1:7">
      <c r="A24" s="24" t="s">
        <v>21</v>
      </c>
      <c r="B24" s="40">
        <f>+'[1]E&amp;G Total'!C228+'[1]E&amp;G Total'!C235</f>
        <v>7439678</v>
      </c>
      <c r="C24" s="40">
        <f>+'[1]E&amp;G Total'!D228+'[1]E&amp;G Total'!D235</f>
        <v>9006502</v>
      </c>
      <c r="D24" s="15">
        <f t="shared" ref="D24" si="4">IF(B24&gt;0,(C24-B24)/B24,"n/a")</f>
        <v>0.21060373849513381</v>
      </c>
      <c r="E24" s="40">
        <f>+'[1]E&amp;G Total'!G228+'[1]E&amp;G Total'!G235</f>
        <v>8893396</v>
      </c>
      <c r="F24" s="19">
        <f t="shared" si="3"/>
        <v>-1.2558260687667643E-2</v>
      </c>
      <c r="G24" s="36"/>
    </row>
    <row r="25" spans="1:7">
      <c r="A25" s="25" t="s">
        <v>22</v>
      </c>
      <c r="B25" s="26">
        <f>B19+B23+B24</f>
        <v>94084386</v>
      </c>
      <c r="C25" s="26">
        <f>C19+C23+C24</f>
        <v>98058468</v>
      </c>
      <c r="D25" s="27">
        <f t="shared" si="2"/>
        <v>4.2239548653694781E-2</v>
      </c>
      <c r="E25" s="26">
        <f>E19+E23+E24</f>
        <v>101000229.464</v>
      </c>
      <c r="F25" s="28">
        <f t="shared" si="3"/>
        <v>3.0000075709932583E-2</v>
      </c>
    </row>
    <row r="26" spans="1:7">
      <c r="A26" s="41"/>
      <c r="B26" s="26"/>
      <c r="C26" s="26"/>
      <c r="D26" s="26"/>
      <c r="E26" s="26"/>
      <c r="F26" s="26"/>
    </row>
    <row r="27" spans="1:7" ht="31.5">
      <c r="A27" s="42" t="s">
        <v>23</v>
      </c>
      <c r="B27" s="43">
        <f>B13-B25</f>
        <v>3348860</v>
      </c>
      <c r="C27" s="43">
        <f>C13-C25</f>
        <v>0</v>
      </c>
      <c r="D27" s="43"/>
      <c r="E27" s="43">
        <f>E13-E25</f>
        <v>-2085161.4640000015</v>
      </c>
      <c r="F27" s="44"/>
    </row>
    <row r="28" spans="1:7">
      <c r="A28" s="45"/>
      <c r="B28" s="2"/>
      <c r="C28" s="2"/>
      <c r="D28" s="2"/>
      <c r="E28" s="29"/>
      <c r="F28" s="29"/>
    </row>
    <row r="29" spans="1:7">
      <c r="A29" s="2"/>
      <c r="B29" s="2"/>
      <c r="C29" s="2"/>
      <c r="D29" s="2"/>
      <c r="E29" s="29"/>
      <c r="F29" s="29"/>
    </row>
    <row r="30" spans="1:7" ht="16.5">
      <c r="A30" s="5" t="s">
        <v>24</v>
      </c>
      <c r="B30" s="6"/>
      <c r="C30" s="6"/>
      <c r="D30" s="7" t="s">
        <v>2</v>
      </c>
      <c r="E30" s="46"/>
      <c r="F30" s="8" t="s">
        <v>2</v>
      </c>
    </row>
    <row r="31" spans="1:7">
      <c r="A31" s="47"/>
      <c r="B31" s="10" t="str">
        <f>Prior_Year</f>
        <v>FY 2013/14</v>
      </c>
      <c r="C31" s="10" t="str">
        <f>Current_Year</f>
        <v>FY 2014/15</v>
      </c>
      <c r="D31" s="11" t="s">
        <v>4</v>
      </c>
      <c r="E31" s="10" t="str">
        <f>Budget_Year</f>
        <v>FY 2015/16</v>
      </c>
      <c r="F31" s="12" t="s">
        <v>25</v>
      </c>
    </row>
    <row r="32" spans="1:7">
      <c r="A32" s="13" t="s">
        <v>26</v>
      </c>
      <c r="B32" s="48">
        <f>'[1]Student Profile'!D28</f>
        <v>4278.8</v>
      </c>
      <c r="C32" s="48">
        <f>'[1]Student Profile'!E28</f>
        <v>4418</v>
      </c>
      <c r="D32" s="49">
        <f>IF(B32&gt;0,(C32-B32)/B32,"n/a")</f>
        <v>3.2532485743666406E-2</v>
      </c>
      <c r="E32" s="48">
        <f>'[1]Student Profile'!F28</f>
        <v>4418</v>
      </c>
      <c r="F32" s="19">
        <f>IF($C32&gt;0,(E32-$C32)/$C32,"n/a")</f>
        <v>0</v>
      </c>
    </row>
    <row r="33" spans="1:6">
      <c r="A33" s="13" t="s">
        <v>27</v>
      </c>
      <c r="B33" s="48">
        <f>'[1]Student Profile'!D32</f>
        <v>1457.5</v>
      </c>
      <c r="C33" s="48">
        <f>'[1]Student Profile'!E32</f>
        <v>1415</v>
      </c>
      <c r="D33" s="49">
        <f>IF(B33&gt;0,(C33-B33)/B33,"n/a")</f>
        <v>-2.9159519725557463E-2</v>
      </c>
      <c r="E33" s="48">
        <f>'[1]Student Profile'!F32</f>
        <v>1415</v>
      </c>
      <c r="F33" s="19">
        <f>IF($C33&gt;0,(E33-$C33)/$C33,"n/a")</f>
        <v>0</v>
      </c>
    </row>
    <row r="34" spans="1:6">
      <c r="A34" s="13" t="s">
        <v>28</v>
      </c>
      <c r="B34" s="48">
        <f>'[1]Student Profile'!D35</f>
        <v>279.10000000000002</v>
      </c>
      <c r="C34" s="48">
        <f>'[1]Student Profile'!E35</f>
        <v>276</v>
      </c>
      <c r="D34" s="49">
        <f>IF(B34&gt;0,(C34-B34)/B34,"n/a")</f>
        <v>-1.1107130060910148E-2</v>
      </c>
      <c r="E34" s="48">
        <f>'[1]Student Profile'!F35</f>
        <v>276</v>
      </c>
      <c r="F34" s="19">
        <f>IF($C34&gt;0,(E34-$C34)/$C34,"n/a")</f>
        <v>0</v>
      </c>
    </row>
    <row r="35" spans="1:6">
      <c r="A35" s="47" t="s">
        <v>29</v>
      </c>
      <c r="B35" s="48">
        <f>'[1]Student Profile'!D38</f>
        <v>108</v>
      </c>
      <c r="C35" s="48">
        <f>'[1]Student Profile'!E38</f>
        <v>113.25</v>
      </c>
      <c r="D35" s="50">
        <f>IF(B35&gt;0,(C35-B35)/B35,"n/a")</f>
        <v>4.8611111111111112E-2</v>
      </c>
      <c r="E35" s="48">
        <f>'[1]Student Profile'!F38</f>
        <v>113.25</v>
      </c>
      <c r="F35" s="51">
        <f>IF($C35&gt;0,(E35-$C35)/$C35,"n/a")</f>
        <v>0</v>
      </c>
    </row>
    <row r="36" spans="1:6">
      <c r="A36" s="52" t="s">
        <v>30</v>
      </c>
      <c r="B36" s="53">
        <f>SUM(B32:B35)</f>
        <v>6123.4000000000005</v>
      </c>
      <c r="C36" s="53">
        <f>SUM(C32:C35)</f>
        <v>6222.25</v>
      </c>
      <c r="D36" s="50">
        <f>IF(B36&gt;0,(C36-B36)/B36,"n/a")</f>
        <v>1.6142992455171874E-2</v>
      </c>
      <c r="E36" s="53">
        <f>SUM(E32:E35)</f>
        <v>6222.25</v>
      </c>
      <c r="F36" s="51">
        <f>IF($C36&gt;0,(E36-$C36)/$C36,"n/a")</f>
        <v>0</v>
      </c>
    </row>
    <row r="37" spans="1:6">
      <c r="A37" s="2"/>
      <c r="B37" s="54"/>
      <c r="C37" s="54"/>
      <c r="D37" s="54"/>
      <c r="E37" s="55"/>
      <c r="F37" s="55"/>
    </row>
    <row r="38" spans="1:6">
      <c r="A38" s="2"/>
      <c r="B38" s="54"/>
      <c r="C38" s="54"/>
      <c r="D38" s="54"/>
      <c r="E38" s="55"/>
      <c r="F38" s="55"/>
    </row>
    <row r="39" spans="1:6" ht="16.5">
      <c r="A39" s="5" t="s">
        <v>31</v>
      </c>
      <c r="B39" s="56"/>
      <c r="C39" s="56"/>
      <c r="D39" s="56"/>
      <c r="E39" s="46"/>
      <c r="F39" s="57"/>
    </row>
    <row r="40" spans="1:6">
      <c r="A40" s="47"/>
      <c r="B40" s="10" t="str">
        <f>Prior_Year</f>
        <v>FY 2013/14</v>
      </c>
      <c r="C40" s="10" t="str">
        <f>Current_Year</f>
        <v>FY 2014/15</v>
      </c>
      <c r="D40" s="11" t="s">
        <v>4</v>
      </c>
      <c r="E40" s="10" t="str">
        <f>Budget_Year</f>
        <v>FY 2015/16</v>
      </c>
      <c r="F40" s="12" t="s">
        <v>4</v>
      </c>
    </row>
    <row r="41" spans="1:6">
      <c r="A41" s="13" t="s">
        <v>32</v>
      </c>
      <c r="B41" s="58">
        <f>'[1]Work force'!C10</f>
        <v>296.67</v>
      </c>
      <c r="C41" s="58">
        <f>'[1]Work force'!D10</f>
        <v>293.67</v>
      </c>
      <c r="D41" s="55">
        <f t="shared" ref="D41:D46" si="5">+C41-B41</f>
        <v>-3</v>
      </c>
      <c r="E41" s="58">
        <f>'[1]Work force'!E10</f>
        <v>293.67</v>
      </c>
      <c r="F41" s="59">
        <f t="shared" ref="F41:F46" si="6">+E41-$C41</f>
        <v>0</v>
      </c>
    </row>
    <row r="42" spans="1:6">
      <c r="A42" s="13" t="s">
        <v>33</v>
      </c>
      <c r="B42" s="58">
        <f>'[1]Work force'!C13</f>
        <v>174.125</v>
      </c>
      <c r="C42" s="58">
        <f>'[1]Work force'!D13</f>
        <v>187.57300000000001</v>
      </c>
      <c r="D42" s="55">
        <f t="shared" si="5"/>
        <v>13.448000000000008</v>
      </c>
      <c r="E42" s="58">
        <f>'[1]Work force'!E13</f>
        <v>187.57300000000001</v>
      </c>
      <c r="F42" s="59">
        <f t="shared" si="6"/>
        <v>0</v>
      </c>
    </row>
    <row r="43" spans="1:6">
      <c r="A43" s="13" t="s">
        <v>34</v>
      </c>
      <c r="B43" s="58">
        <f>'[1]Work force'!C16</f>
        <v>83.23</v>
      </c>
      <c r="C43" s="58">
        <f>'[1]Work force'!D16</f>
        <v>97</v>
      </c>
      <c r="D43" s="55">
        <f t="shared" si="5"/>
        <v>13.769999999999996</v>
      </c>
      <c r="E43" s="58">
        <f>'[1]Work force'!E16</f>
        <v>97</v>
      </c>
      <c r="F43" s="59">
        <f t="shared" si="6"/>
        <v>0</v>
      </c>
    </row>
    <row r="44" spans="1:6">
      <c r="A44" s="13" t="s">
        <v>35</v>
      </c>
      <c r="B44" s="58">
        <f>'[1]Work force'!C19</f>
        <v>30.39</v>
      </c>
      <c r="C44" s="58">
        <f>'[1]Work force'!D19</f>
        <v>34.65</v>
      </c>
      <c r="D44" s="55">
        <f t="shared" si="5"/>
        <v>4.259999999999998</v>
      </c>
      <c r="E44" s="58">
        <f>'[1]Work force'!E19</f>
        <v>34.65</v>
      </c>
      <c r="F44" s="59">
        <f t="shared" si="6"/>
        <v>0</v>
      </c>
    </row>
    <row r="45" spans="1:6">
      <c r="A45" s="47" t="s">
        <v>36</v>
      </c>
      <c r="B45" s="58">
        <f>'[1]Work force'!C22</f>
        <v>36.29</v>
      </c>
      <c r="C45" s="58">
        <f>'[1]Work force'!D22</f>
        <v>37.549999999999997</v>
      </c>
      <c r="D45" s="60">
        <f t="shared" si="5"/>
        <v>1.259999999999998</v>
      </c>
      <c r="E45" s="58">
        <f>'[1]Work force'!E22</f>
        <v>37.549999999999997</v>
      </c>
      <c r="F45" s="61">
        <f t="shared" si="6"/>
        <v>0</v>
      </c>
    </row>
    <row r="46" spans="1:6">
      <c r="A46" s="62" t="s">
        <v>37</v>
      </c>
      <c r="B46" s="53">
        <f>SUM(B41:B45)</f>
        <v>620.70499999999993</v>
      </c>
      <c r="C46" s="53">
        <f>SUM(C41:C45)</f>
        <v>650.44299999999998</v>
      </c>
      <c r="D46" s="60">
        <f t="shared" si="5"/>
        <v>29.738000000000056</v>
      </c>
      <c r="E46" s="53">
        <f>SUM(E41:E45)</f>
        <v>650.44299999999998</v>
      </c>
      <c r="F46" s="61">
        <f t="shared" si="6"/>
        <v>0</v>
      </c>
    </row>
    <row r="47" spans="1:6">
      <c r="A47" s="2"/>
      <c r="B47" s="2"/>
      <c r="C47" s="2"/>
      <c r="D47" s="2"/>
      <c r="E47" s="2"/>
      <c r="F47" s="2"/>
    </row>
  </sheetData>
  <printOptions horizontalCentered="1" verticalCentered="1"/>
  <pageMargins left="0.25" right="0.25" top="0.5" bottom="0.5" header="0.5" footer="0.5"/>
  <pageSetup scale="88" orientation="portrait" blackAndWhite="1" r:id="rId1"/>
  <headerFooter alignWithMargins="0">
    <oddFooter>&amp;C&amp;"Franklin Gothic Book,Regular"&amp;10&amp;P&amp;R&amp;"Franklin Gothic Book,Regular"&amp;10&amp;D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dmorgan</dc:creator>
  <cp:lastModifiedBy>dmorgan</cp:lastModifiedBy>
  <dcterms:created xsi:type="dcterms:W3CDTF">2014-10-29T13:26:51Z</dcterms:created>
  <dcterms:modified xsi:type="dcterms:W3CDTF">2014-10-29T13:30:31Z</dcterms:modified>
</cp:coreProperties>
</file>